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<sst xmlns="http://schemas.openxmlformats.org/spreadsheetml/2006/main" count="1070" uniqueCount="880">
  <si>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</si>
  <si>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</si>
  <si>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</si>
  <si>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</si>
  <si>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</si>
  <si>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</si>
  <si>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</si>
  <si>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</si>
  <si>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</si>
  <si>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</si>
  <si>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</si>
  <si>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</si>
  <si>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</si>
  <si>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</si>
  <si>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</si>
  <si>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</si>
  <si>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</si>
  <si>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</si>
  <si>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</si>
  <si>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</si>
  <si>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</si>
  <si>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</si>
  <si>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</si>
  <si>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</si>
  <si>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</si>
  <si>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</si>
  <si>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</si>
  <si>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</si>
  <si>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</si>
  <si>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</si>
  <si>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</si>
  <si>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</si>
  <si>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</si>
  <si>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</si>
  <si>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</si>
  <si>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</si>
  <si>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</si>
  <si>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</si>
  <si>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</si>
  <si>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</si>
  <si>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</si>
  <si>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</si>
  <si>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</si>
  <si>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</si>
  <si>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</si>
  <si>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</si>
  <si>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</si>
  <si>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</si>
  <si>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</si>
  <si>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</si>
  <si>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</si>
  <si>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</si>
  <si>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</si>
  <si>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</si>
  <si>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</si>
  <si>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</si>
  <si>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</si>
  <si>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</si>
  <si>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</si>
  <si>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</si>
  <si>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</si>
  <si>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</si>
  <si>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</si>
  <si>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</si>
  <si>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</si>
  <si>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</si>
  <si>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</si>
  <si>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</si>
  <si>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</si>
  <si>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</si>
  <si>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</si>
  <si>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</si>
  <si>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</si>
  <si>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</si>
  <si>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</si>
  <si>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</si>
  <si>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</si>
  <si>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</si>
  <si>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</si>
  <si>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</si>
  <si>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</si>
  <si>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</si>
  <si>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</si>
  <si>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</si>
  <si>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</si>
  <si>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</si>
  <si>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</si>
  <si>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</si>
  <si>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</si>
  <si>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</si>
  <si>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</si>
  <si>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</si>
  <si>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</si>
  <si>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</si>
  <si>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</si>
  <si>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</si>
  <si>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</si>
  <si>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</si>
  <si>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</si>
  <si>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</si>
  <si>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</si>
  <si>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</si>
  <si>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</si>
  <si>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</si>
  <si>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</si>
  <si>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</si>
  <si>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</si>
  <si>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</si>
  <si>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</si>
  <si>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</si>
  <si>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</si>
  <si>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</si>
  <si>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</si>
  <si>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</si>
  <si>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</si>
  <si>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</si>
  <si>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</si>
  <si>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</si>
  <si>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</si>
  <si>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</si>
  <si>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</si>
  <si>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</si>
  <si>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</si>
  <si>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</si>
  <si>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</si>
  <si>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</si>
  <si>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</si>
  <si>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</si>
  <si>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</si>
  <si>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</si>
  <si>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</si>
  <si>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</si>
  <si>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</si>
  <si>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</si>
  <si>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</si>
  <si>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</si>
  <si>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</si>
  <si>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</si>
  <si>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</si>
  <si>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</si>
  <si>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</si>
  <si>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</si>
  <si>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</si>
  <si>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</si>
  <si>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</si>
  <si>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</si>
  <si>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</si>
  <si>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</si>
  <si>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</si>
  <si>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</si>
  <si>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</si>
  <si>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</si>
  <si>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</si>
  <si>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</si>
  <si>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</si>
  <si>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</si>
  <si>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</si>
  <si>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</si>
  <si>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</si>
  <si>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</si>
  <si>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</si>
  <si>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</si>
  <si>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</si>
  <si>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</si>
  <si>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</si>
  <si>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</si>
  <si>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</si>
  <si>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</si>
  <si>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</si>
  <si>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</si>
  <si>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</si>
  <si>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</si>
  <si>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</si>
  <si>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</si>
  <si>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</si>
  <si>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</si>
  <si>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</si>
  <si>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</si>
  <si>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</si>
  <si>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</si>
  <si>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</si>
  <si>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</si>
  <si>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</si>
  <si>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</si>
  <si>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</si>
  <si>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</si>
  <si>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</si>
  <si>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</si>
  <si>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</si>
  <si>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</si>
  <si>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</si>
  <si>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</si>
  <si>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</si>
  <si>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</si>
  <si>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</si>
  <si>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</si>
  <si>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</si>
  <si>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</si>
  <si>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</si>
  <si>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</si>
  <si>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</si>
  <si>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</si>
  <si>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</si>
  <si>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</si>
  <si>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</si>
  <si>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</si>
  <si>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</si>
  <si>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</si>
  <si>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</si>
  <si>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</si>
  <si>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</si>
  <si>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</si>
  <si>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</si>
  <si>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</si>
  <si>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</si>
  <si>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</si>
  <si>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</si>
  <si>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</si>
  <si>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</si>
  <si>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</si>
  <si>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</si>
  <si>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</si>
  <si>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</si>
  <si>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</si>
  <si>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</si>
  <si>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</si>
  <si>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</si>
  <si>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</si>
  <si>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</si>
  <si>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</si>
  <si>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</si>
  <si>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</si>
  <si>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</si>
  <si>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</si>
  <si>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</si>
  <si>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</si>
  <si>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</si>
  <si>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</si>
  <si>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</si>
  <si>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</si>
  <si>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</si>
  <si>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</si>
  <si>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</si>
  <si>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</si>
  <si>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</si>
  <si>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</si>
  <si>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</si>
  <si>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</si>
  <si>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</si>
  <si>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</si>
  <si>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</si>
  <si>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</si>
  <si>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</si>
  <si>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</si>
  <si>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</si>
  <si>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</si>
  <si>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</si>
  <si>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</si>
  <si>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</si>
  <si>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</si>
  <si>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</si>
  <si>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</si>
  <si>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</si>
  <si>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</si>
  <si>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</si>
  <si>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</si>
  <si>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</si>
  <si>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</si>
  <si>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</si>
  <si>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</si>
  <si>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</si>
  <si>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</si>
  <si>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</si>
  <si>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</si>
  <si>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</si>
  <si>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</si>
  <si>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</si>
  <si>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</si>
  <si>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</si>
  <si>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</si>
  <si>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</si>
  <si>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</si>
  <si>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</si>
  <si>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</si>
  <si>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</si>
  <si>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</si>
  <si>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</si>
  <si>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</si>
  <si>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</si>
  <si>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</si>
  <si>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</si>
  <si>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</si>
  <si>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</si>
  <si>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</si>
  <si>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</si>
  <si>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</si>
  <si>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</si>
  <si>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</si>
  <si>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</si>
  <si>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</si>
  <si>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</si>
  <si>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</si>
  <si>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</si>
  <si>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</si>
  <si>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</si>
  <si>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</si>
  <si>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</si>
  <si>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</si>
  <si>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</si>
  <si>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</si>
  <si>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</si>
  <si>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</si>
  <si>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</si>
  <si>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</si>
  <si>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</si>
  <si>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</si>
  <si>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</si>
  <si>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</si>
  <si>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</si>
  <si>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</si>
  <si>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</si>
  <si>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</si>
  <si>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</si>
  <si>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</si>
  <si>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</si>
  <si>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</si>
  <si>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</si>
  <si>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</si>
  <si>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</si>
  <si>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</si>
  <si>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</si>
  <si>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</si>
  <si>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</si>
  <si>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</si>
  <si>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</si>
  <si>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</si>
  <si>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</si>
  <si>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</si>
  <si>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</si>
  <si>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</si>
  <si>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</si>
  <si>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</si>
  <si>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</si>
  <si>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</si>
  <si>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</si>
  <si>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</si>
  <si>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</si>
  <si>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</si>
  <si>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</si>
  <si>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</si>
  <si>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</si>
  <si>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</si>
  <si>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</si>
  <si>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</si>
  <si>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</si>
  <si>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</si>
  <si>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</si>
  <si>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</si>
  <si>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</si>
  <si>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</si>
  <si>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</si>
  <si>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</si>
  <si>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</si>
  <si>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</si>
  <si>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</si>
  <si>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</si>
  <si>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</si>
  <si>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</si>
  <si>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</si>
  <si>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</si>
  <si>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</si>
  <si>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</si>
  <si>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</si>
  <si>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</si>
  <si>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</si>
  <si>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</si>
  <si>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</si>
  <si>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</si>
  <si>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</si>
  <si>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</si>
  <si>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</si>
  <si>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</si>
  <si>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</si>
  <si>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</si>
  <si>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</si>
  <si>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</si>
  <si>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</si>
  <si>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</si>
  <si>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</si>
  <si>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</si>
  <si>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</si>
  <si>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</si>
  <si>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</si>
  <si>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</si>
  <si>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</si>
  <si>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</si>
  <si>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</si>
  <si>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</si>
  <si>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</si>
  <si>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</si>
  <si>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</si>
  <si>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</si>
  <si>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</si>
  <si>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</si>
  <si>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</si>
  <si>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</si>
  <si>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</si>
  <si>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</si>
  <si>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</si>
  <si>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</si>
  <si>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</si>
  <si>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</si>
  <si>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</si>
  <si>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</si>
  <si>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</si>
  <si>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</si>
  <si>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</si>
  <si>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</si>
  <si>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</si>
  <si>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</si>
  <si>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</si>
  <si>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</si>
  <si>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</si>
  <si>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</si>
  <si>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</si>
  <si>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</si>
  <si>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</si>
  <si>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</si>
  <si>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</si>
  <si>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</si>
  <si>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</si>
  <si>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</si>
  <si>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</si>
  <si>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</si>
  <si>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</si>
  <si>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</si>
  <si>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</si>
  <si>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</si>
  <si>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</si>
  <si>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</si>
  <si>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</si>
  <si>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</si>
  <si>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</si>
  <si>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</si>
  <si>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</si>
  <si>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</si>
  <si>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</si>
  <si>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</si>
  <si>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</si>
  <si>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</si>
  <si>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</si>
  <si>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</si>
  <si>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</si>
  <si>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</si>
  <si>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</si>
  <si>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</si>
  <si>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</si>
  <si>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</si>
  <si>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</si>
  <si>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</si>
  <si>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</si>
  <si>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</si>
  <si>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</si>
  <si>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</si>
  <si>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</si>
  <si>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</si>
  <si>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</si>
  <si>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</si>
  <si>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</si>
  <si>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</si>
  <si>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</si>
  <si>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</si>
  <si>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</si>
  <si>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</si>
  <si>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</si>
  <si>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</si>
  <si>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</si>
  <si>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</si>
  <si>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</si>
  <si>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</si>
  <si>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</si>
  <si>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</si>
  <si>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</si>
  <si>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</si>
  <si>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</si>
  <si>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</si>
  <si>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</si>
  <si>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</si>
  <si>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</si>
  <si>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</si>
  <si>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</si>
  <si>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</si>
  <si>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</si>
  <si>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</si>
  <si>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</si>
  <si>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</si>
  <si>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</si>
  <si>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</si>
  <si>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</si>
  <si>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</si>
  <si>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</si>
  <si>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</si>
  <si>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</si>
  <si>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</si>
  <si>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</si>
  <si>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</si>
  <si>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</si>
  <si>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</si>
  <si>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</si>
  <si>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</si>
  <si>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</si>
  <si>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</si>
  <si>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</si>
  <si>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</si>
  <si>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</si>
  <si>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</si>
  <si>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</si>
  <si>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</si>
  <si>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</si>
  <si>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</si>
  <si>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</si>
  <si>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</si>
  <si>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</si>
  <si>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</si>
  <si>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</si>
  <si>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</si>
  <si>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</si>
  <si>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</si>
  <si>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</si>
  <si>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</si>
  <si>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</si>
  <si>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</si>
  <si>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</si>
  <si>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</si>
  <si>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</si>
  <si>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</si>
  <si>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</si>
  <si>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</si>
  <si>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</si>
  <si>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</si>
  <si>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</si>
  <si>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</si>
  <si>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</si>
  <si>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</si>
  <si>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</si>
  <si>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</si>
  <si>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</si>
  <si>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</si>
  <si>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</si>
  <si>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</si>
  <si>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</si>
  <si>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</si>
  <si>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</si>
  <si>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</si>
  <si>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</si>
  <si>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</si>
  <si>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</si>
  <si>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</si>
  <si>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</si>
  <si>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</si>
  <si>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</si>
  <si>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</si>
  <si>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</si>
  <si>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</si>
  <si>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</si>
  <si>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</si>
  <si>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</si>
  <si>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</si>
  <si>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</si>
  <si>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</si>
  <si>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</si>
  <si>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</si>
  <si>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</si>
  <si>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</si>
  <si>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</si>
  <si>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</si>
  <si>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</si>
  <si>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</si>
  <si>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</si>
  <si>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</si>
  <si>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</si>
  <si>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</si>
  <si>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</si>
  <si>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</si>
  <si>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</si>
  <si>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</si>
  <si>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</si>
  <si>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</si>
  <si>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</si>
  <si>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</si>
  <si>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</si>
  <si>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</si>
  <si>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</si>
  <si>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</si>
  <si>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</si>
  <si>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</si>
  <si>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</si>
  <si>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</si>
  <si>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</si>
  <si>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</si>
  <si>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</si>
  <si>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</si>
  <si>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</si>
  <si>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</si>
  <si>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</si>
  <si>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</si>
  <si>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</si>
  <si>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</si>
  <si>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</si>
  <si>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</si>
  <si>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</si>
  <si>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</si>
  <si>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</si>
  <si>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</si>
  <si>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</si>
  <si>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</si>
  <si>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</si>
  <si>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</si>
  <si>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</si>
  <si>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</si>
  <si>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</si>
  <si>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</si>
  <si>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</si>
  <si>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</si>
  <si>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</si>
  <si>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</si>
  <si>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</si>
  <si>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</si>
  <si>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</si>
  <si>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</si>
  <si>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</si>
  <si>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</si>
  <si>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</si>
  <si>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</si>
  <si>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</si>
  <si>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</si>
  <si>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</si>
  <si>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</si>
  <si>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</si>
  <si>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</si>
  <si>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</si>
  <si>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</si>
  <si>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</si>
  <si>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</si>
  <si>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</si>
  <si>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</si>
  <si>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</si>
  <si>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</si>
  <si>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</si>
  <si>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</si>
  <si>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</si>
  <si>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</si>
  <si>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</si>
  <si>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</si>
  <si>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</si>
  <si>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</si>
  <si>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</si>
  <si>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</si>
  <si>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</si>
  <si>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</si>
  <si>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</si>
  <si>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</si>
  <si>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</si>
  <si>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</si>
  <si>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</si>
  <si>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</si>
  <si>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</si>
  <si>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</si>
  <si>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</si>
  <si>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</si>
  <si>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</si>
  <si>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</si>
  <si>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</si>
  <si>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</si>
  <si>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</si>
  <si>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</si>
  <si>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</si>
  <si>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</si>
  <si>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</si>
  <si>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</si>
  <si>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</si>
  <si>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</si>
  <si>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</si>
  <si>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</si>
  <si>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</si>
  <si>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</si>
  <si>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</si>
  <si>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</si>
  <si>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</si>
  <si>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</si>
  <si>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</si>
  <si>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</si>
  <si>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</si>
  <si>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</si>
  <si>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</si>
  <si>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</si>
  <si>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</si>
  <si>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</si>
  <si>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</si>
  <si>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</si>
  <si>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</si>
  <si>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</si>
  <si>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</si>
  <si>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</si>
  <si>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</si>
  <si>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</si>
  <si>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</si>
  <si>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</si>
  <si>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</si>
  <si>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</si>
  <si>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</si>
  <si>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</si>
  <si>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</si>
  <si>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</si>
  <si>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</si>
  <si>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</si>
  <si>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</si>
  <si>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</si>
  <si>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</si>
  <si>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</si>
  <si>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</si>
  <si>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</si>
  <si>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</si>
  <si>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</si>
  <si>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</si>
  <si>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</si>
  <si>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</si>
  <si>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</si>
  <si>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</si>
  <si>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</si>
  <si>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</si>
  <si>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</si>
  <si>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</si>
  <si>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</si>
  <si>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</si>
  <si>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</si>
  <si>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</si>
  <si>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</si>
  <si>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</si>
  <si>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</si>
  <si>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</si>
  <si>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</si>
  <si>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</si>
  <si>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</si>
  <si>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</si>
  <si>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</si>
  <si>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</si>
  <si>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</si>
  <si>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</si>
  <si>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</si>
  <si>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</si>
  <si>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</si>
  <si>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</si>
  <si>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</si>
  <si>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</si>
  <si>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</si>
  <si>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</si>
  <si>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</si>
  <si>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</si>
  <si>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</si>
  <si>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</si>
  <si>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</si>
  <si>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</si>
  <si>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</si>
  <si>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</si>
  <si>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</si>
  <si>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</si>
  <si>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</si>
  <si>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</si>
  <si>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</si>
  <si>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</si>
  <si>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</si>
  <si>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</si>
  <si>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</si>
  <si>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</si>
  <si>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</si>
  <si>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</si>
  <si>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</si>
  <si>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</si>
  <si>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</si>
  <si>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</si>
  <si>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</si>
  <si>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</si>
  <si>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</si>
  <si>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</si>
  <si>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</si>
  <si>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</si>
  <si>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</si>
  <si>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</si>
  <si>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</si>
  <si>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</si>
  <si>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</si>
  <si>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</si>
  <si>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</si>
  <si>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</si>
  <si>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</si>
  <si>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</si>
  <si>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</si>
  <si>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</si>
  <si>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</si>
  <si>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</si>
  <si>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</si>
  <si>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</si>
  <si>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</si>
  <si>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</si>
  <si>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</si>
  <si>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</si>
  <si>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</si>
  <si>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</si>
  <si>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</si>
  <si>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</si>
  <si>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</si>
  <si>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</si>
  <si>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</si>
  <si>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</si>
  <si>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</si>
  <si>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</si>
  <si>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</si>
  <si>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</si>
  <si>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</si>
  <si>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</si>
  <si>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</si>
  <si>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</si>
  <si>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</si>
  <si>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</si>
  <si>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</si>
  <si>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</si>
  <si>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</si>
  <si>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</si>
  <si>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</si>
  <si>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</si>
  <si>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</si>
  <si>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</si>
  <si>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</si>
  <si>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</si>
  <si>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</si>
  <si>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</si>
  <si>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</si>
  <si>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</si>
  <si>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</si>
  <si>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</si>
  <si>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</si>
  <si>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</si>
  <si>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</si>
  <si>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</si>
  <si>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</si>
  <si>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</si>
  <si>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</si>
  <si>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</si>
  <si>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</si>
  <si>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</si>
  <si>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</si>
  <si>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</si>
  <si>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</si>
  <si>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</si>
  <si>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</si>
  <si>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</si>
  <si>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</si>
  <si>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</si>
  <si>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</si>
  <si>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</si>
  <si>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</si>
  <si>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</si>
  <si>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</si>
  <si>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</si>
  <si>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</si>
  <si>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</si>
  <si>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</si>
  <si>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</si>
  <si>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</si>
  <si>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</si>
  <si>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</si>
  <si>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</si>
  <si>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</si>
  <si>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Дата на съставяне: 10.01.2017г.</t>
  </si>
  <si>
    <t>10.01.2017г.</t>
  </si>
  <si>
    <t>01.01.2016- 31.12.2016</t>
  </si>
  <si>
    <t xml:space="preserve">Дата на съставяне: 10.01.2017г.                           </t>
  </si>
  <si>
    <t xml:space="preserve">Дата  на съставяне:10.01.2017г.                                                                                                        </t>
  </si>
  <si>
    <t>Дата на съставяне:10.01.2017г.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</si>
</sst>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11" fillId="0" borderId="0" xfId="65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3">
      <selection activeCell="E84" sqref="E8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862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861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-59422</v>
      </c>
      <c r="H27" s="153">
        <f>SUM(H28:H30)</f>
        <v>-60922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-59422</v>
      </c>
      <c r="H29" s="315">
        <v>-60922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1500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-373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-59795</v>
      </c>
      <c r="H33" s="153">
        <f>H27+H31+H32</f>
        <v>-59422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3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3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8640</v>
      </c>
      <c r="H36" s="153">
        <f>H25+H17+H33</f>
        <v>9013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3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</v>
      </c>
      <c r="D54" s="150">
        <v>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4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278</v>
      </c>
      <c r="H61" s="153">
        <f>SUM(H62:H68)</f>
        <v>5676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>
        <v>5476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132</v>
      </c>
      <c r="H63" s="151">
        <v>155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121</v>
      </c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>
        <v>21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21</v>
      </c>
      <c r="H66" s="151">
        <v>17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3</v>
      </c>
    </row>
    <row r="68" spans="1:8" ht="15">
      <c r="A68" s="234" t="s">
        <v>210</v>
      </c>
      <c r="B68" s="240" t="s">
        <v>211</v>
      </c>
      <c r="C68" s="150">
        <v>2</v>
      </c>
      <c r="D68" s="150">
        <v>2</v>
      </c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278</v>
      </c>
      <c r="H71" s="160">
        <f>H59+H60+H61+H69+H70</f>
        <v>5676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278</v>
      </c>
      <c r="H79" s="161">
        <f>H71+H74+H75+H76</f>
        <v>5676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8838</v>
      </c>
      <c r="D83" s="150">
        <v>14540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8838</v>
      </c>
      <c r="D84" s="154">
        <f>D83+D82+D78</f>
        <v>14540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66</v>
      </c>
      <c r="D87" s="150">
        <v>134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74</v>
      </c>
      <c r="D91" s="154">
        <f>SUM(D87:D90)</f>
        <v>142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8914</v>
      </c>
      <c r="D93" s="154">
        <f>D64+D75+D84+D91+D92</f>
        <v>14684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8918</v>
      </c>
      <c r="D94" s="163">
        <f>D93+D55</f>
        <v>14689</v>
      </c>
      <c r="E94" s="447" t="s">
        <v>269</v>
      </c>
      <c r="F94" s="288" t="s">
        <v>270</v>
      </c>
      <c r="G94" s="164">
        <f>G36+G39+G55+G79</f>
        <v>8918</v>
      </c>
      <c r="H94" s="164">
        <f>H36+H39+H55+H79</f>
        <v>14689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80" t="s">
        <v>859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866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30" sqref="C3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01.01.2016- 31.12.2016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120</v>
      </c>
      <c r="D10" s="45">
        <v>68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164</v>
      </c>
      <c r="D12" s="45">
        <v>148</v>
      </c>
      <c r="E12" s="299" t="s">
        <v>77</v>
      </c>
      <c r="F12" s="546" t="s">
        <v>295</v>
      </c>
      <c r="G12" s="547">
        <v>9</v>
      </c>
      <c r="H12" s="547">
        <v>715</v>
      </c>
    </row>
    <row r="13" spans="1:18" ht="12">
      <c r="A13" s="297" t="s">
        <v>296</v>
      </c>
      <c r="B13" s="298" t="s">
        <v>297</v>
      </c>
      <c r="C13" s="45">
        <v>18</v>
      </c>
      <c r="D13" s="45">
        <v>23</v>
      </c>
      <c r="E13" s="300" t="s">
        <v>50</v>
      </c>
      <c r="F13" s="548" t="s">
        <v>298</v>
      </c>
      <c r="G13" s="545">
        <f>SUM(G9:G12)</f>
        <v>9</v>
      </c>
      <c r="H13" s="545">
        <f>SUM(H9:H12)</f>
        <v>715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165</v>
      </c>
      <c r="D16" s="46">
        <v>28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165</v>
      </c>
      <c r="D17" s="47">
        <v>28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467</v>
      </c>
      <c r="D19" s="48">
        <f>SUM(D9:D15)+D16</f>
        <v>269</v>
      </c>
      <c r="E19" s="303" t="s">
        <v>315</v>
      </c>
      <c r="F19" s="549" t="s">
        <v>316</v>
      </c>
      <c r="G19" s="547">
        <v>311</v>
      </c>
      <c r="H19" s="547">
        <v>312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2596</v>
      </c>
    </row>
    <row r="22" spans="1:8" ht="24">
      <c r="A22" s="303" t="s">
        <v>322</v>
      </c>
      <c r="B22" s="304" t="s">
        <v>323</v>
      </c>
      <c r="C22" s="45">
        <v>228</v>
      </c>
      <c r="D22" s="575">
        <v>601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601</v>
      </c>
      <c r="E23" s="297" t="s">
        <v>328</v>
      </c>
      <c r="F23" s="549" t="s">
        <v>329</v>
      </c>
      <c r="G23" s="547">
        <v>2</v>
      </c>
      <c r="H23" s="547">
        <v>1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313</v>
      </c>
      <c r="H24" s="545">
        <f>SUM(H19:H23)</f>
        <v>2909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1072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228</v>
      </c>
      <c r="D26" s="48">
        <f>SUM(D23:D25)</f>
        <v>1673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695</v>
      </c>
      <c r="D28" s="49">
        <f>D26+D19</f>
        <v>1942</v>
      </c>
      <c r="E28" s="126" t="s">
        <v>337</v>
      </c>
      <c r="F28" s="551" t="s">
        <v>338</v>
      </c>
      <c r="G28" s="545">
        <f>G13+G15+G24</f>
        <v>322</v>
      </c>
      <c r="H28" s="545">
        <f>H13+H15+H24</f>
        <v>3624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1682</v>
      </c>
      <c r="E30" s="126" t="s">
        <v>341</v>
      </c>
      <c r="F30" s="551" t="s">
        <v>342</v>
      </c>
      <c r="G30" s="52">
        <f>IF((C28-G28)&gt;0,C28-G28,0)</f>
        <v>373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695</v>
      </c>
      <c r="D33" s="48">
        <f>D28-D31+D32</f>
        <v>1942</v>
      </c>
      <c r="E33" s="126" t="s">
        <v>351</v>
      </c>
      <c r="F33" s="551" t="s">
        <v>352</v>
      </c>
      <c r="G33" s="52">
        <f>G32-G31+G28</f>
        <v>322</v>
      </c>
      <c r="H33" s="52">
        <f>H32-H31+H28</f>
        <v>3624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1682</v>
      </c>
      <c r="E34" s="127" t="s">
        <v>355</v>
      </c>
      <c r="F34" s="551" t="s">
        <v>356</v>
      </c>
      <c r="G34" s="545">
        <f>IF((C33-G33)&gt;0,C33-G33,0)</f>
        <v>373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182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>
        <v>182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1500</v>
      </c>
      <c r="E39" s="312" t="s">
        <v>367</v>
      </c>
      <c r="F39" s="555" t="s">
        <v>368</v>
      </c>
      <c r="G39" s="556">
        <f>IF(G34&gt;0,IF(C35+G34&lt;0,0,C35+G34),IF(C34-C35&lt;0,C35-C34,0))</f>
        <v>373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1500</v>
      </c>
      <c r="E41" s="126" t="s">
        <v>374</v>
      </c>
      <c r="F41" s="568" t="s">
        <v>375</v>
      </c>
      <c r="G41" s="51">
        <f>IF(C39=0,IF(G39-G40&gt;0,G39-G40+C40,0),IF(C39-C40&lt;0,C40-C39+G40,0))</f>
        <v>373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695</v>
      </c>
      <c r="D42" s="52">
        <f>D33+D35+D39</f>
        <v>3624</v>
      </c>
      <c r="E42" s="127" t="s">
        <v>378</v>
      </c>
      <c r="F42" s="128" t="s">
        <v>379</v>
      </c>
      <c r="G42" s="52">
        <f>G39+G33</f>
        <v>695</v>
      </c>
      <c r="H42" s="52">
        <f>H39+H33</f>
        <v>3624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3" t="s">
        <v>860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867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42" sqref="D42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01.01.2016- 31.12.2016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-24</v>
      </c>
      <c r="D11" s="53">
        <v>-45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-163</v>
      </c>
      <c r="D13" s="53">
        <v>-90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-10</v>
      </c>
      <c r="D14" s="53">
        <v>-8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</v>
      </c>
      <c r="D19" s="53">
        <v>-7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-200</v>
      </c>
      <c r="D20" s="54">
        <f>SUM(D10:D19)</f>
        <v>-150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>
        <v>20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-10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149</v>
      </c>
      <c r="D25" s="53">
        <v>193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156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147</v>
      </c>
      <c r="D32" s="54">
        <f>SUM(D22:D31)</f>
        <v>380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55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-15</v>
      </c>
      <c r="D37" s="53">
        <v>-176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-15</v>
      </c>
      <c r="D42" s="54">
        <f>SUM(D34:D41)</f>
        <v>-122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-68</v>
      </c>
      <c r="D43" s="54">
        <f>D42+D32+D20</f>
        <v>108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142</v>
      </c>
      <c r="D44" s="131">
        <v>34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74</v>
      </c>
      <c r="D45" s="54">
        <f>D44+D43</f>
        <v>142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1" sqref="F2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01.01.2016- 31.12.2016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1500</v>
      </c>
      <c r="J11" s="57">
        <f>'справка №1-БАЛАНС'!H29+'справка №1-БАЛАНС'!H32</f>
        <v>-60922</v>
      </c>
      <c r="K11" s="59"/>
      <c r="L11" s="343">
        <f>SUM(C11:K11)</f>
        <v>9013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1500</v>
      </c>
      <c r="J15" s="60">
        <f t="shared" si="2"/>
        <v>-60922</v>
      </c>
      <c r="K15" s="60">
        <f t="shared" si="2"/>
        <v>0</v>
      </c>
      <c r="L15" s="343">
        <f t="shared" si="1"/>
        <v>9013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-373</v>
      </c>
      <c r="K16" s="59"/>
      <c r="L16" s="343">
        <f t="shared" si="1"/>
        <v>-373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-1500</v>
      </c>
      <c r="J20" s="59">
        <v>1500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-59795</v>
      </c>
      <c r="K29" s="58">
        <f t="shared" si="6"/>
        <v>0</v>
      </c>
      <c r="L29" s="343">
        <f t="shared" si="1"/>
        <v>8640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-59795</v>
      </c>
      <c r="K32" s="58">
        <f t="shared" si="7"/>
        <v>0</v>
      </c>
      <c r="L32" s="343">
        <f t="shared" si="1"/>
        <v>8640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867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L45" sqref="L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381</v>
      </c>
      <c r="B2" s="597"/>
      <c r="C2" s="598" t="str">
        <f>'справка №1-БАЛАНС'!E3</f>
        <v>ИНФРА ХОЛДИНГ АД</v>
      </c>
      <c r="D2" s="598"/>
      <c r="E2" s="598"/>
      <c r="F2" s="598"/>
      <c r="G2" s="598"/>
      <c r="H2" s="59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6" t="s">
        <v>4</v>
      </c>
      <c r="B3" s="597"/>
      <c r="C3" s="599" t="str">
        <f>'справка №1-БАЛАНС'!E5</f>
        <v>01.01.2016- 31.12.2016</v>
      </c>
      <c r="D3" s="599"/>
      <c r="E3" s="599"/>
      <c r="F3" s="483"/>
      <c r="G3" s="483"/>
      <c r="H3" s="483"/>
      <c r="I3" s="483"/>
      <c r="J3" s="483"/>
      <c r="K3" s="483"/>
      <c r="L3" s="483"/>
      <c r="M3" s="600" t="s">
        <v>3</v>
      </c>
      <c r="N3" s="60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1" t="s">
        <v>461</v>
      </c>
      <c r="B5" s="602"/>
      <c r="C5" s="60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3"/>
      <c r="B6" s="604"/>
      <c r="C6" s="61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37582</v>
      </c>
      <c r="E27" s="191">
        <f aca="true" t="shared" si="8" ref="E27:P27">SUM(E28:E31)</f>
        <v>0</v>
      </c>
      <c r="F27" s="191">
        <f t="shared" si="8"/>
        <v>1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37582</v>
      </c>
      <c r="E28" s="188"/>
      <c r="F28" s="188">
        <v>1</v>
      </c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37582</v>
      </c>
      <c r="E38" s="193">
        <f aca="true" t="shared" si="12" ref="E38:P38">E27+E32+E37</f>
        <v>0</v>
      </c>
      <c r="F38" s="193">
        <f t="shared" si="12"/>
        <v>1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37582</v>
      </c>
      <c r="E40" s="436">
        <f>E17+E18+E19+E25+E38+E39</f>
        <v>0</v>
      </c>
      <c r="F40" s="436">
        <f aca="true" t="shared" si="13" ref="F40:R40">F17+F18+F19+F25+F38+F39</f>
        <v>1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5" t="s">
        <v>859</v>
      </c>
      <c r="I44" s="606"/>
      <c r="J44" s="606"/>
      <c r="K44" s="606"/>
      <c r="L44" s="605"/>
      <c r="M44" s="606"/>
      <c r="N44" s="606"/>
      <c r="O44" s="605" t="s">
        <v>868</v>
      </c>
      <c r="P44" s="606"/>
      <c r="Q44" s="606"/>
      <c r="R44" s="60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">
      <selection activeCell="D28" sqref="D2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01.01.2016- 31.12.2016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</v>
      </c>
      <c r="D21" s="107"/>
      <c r="E21" s="119">
        <f t="shared" si="0"/>
        <v>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8838</v>
      </c>
      <c r="D24" s="118">
        <f>SUM(D25:D27)</f>
        <v>8838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8838</v>
      </c>
      <c r="D25" s="107">
        <v>8838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8840</v>
      </c>
      <c r="D43" s="103">
        <f>D24+D28+D29+D31+D30+D32+D33+D38</f>
        <v>8840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8842</v>
      </c>
      <c r="D44" s="102">
        <f>D43+D21+D19+D9</f>
        <v>8840</v>
      </c>
      <c r="E44" s="117">
        <f>E43+E21+E19+E9</f>
        <v>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278</v>
      </c>
      <c r="D85" s="103">
        <f>SUM(D86:D90)+D94</f>
        <v>278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132</v>
      </c>
      <c r="D86" s="107">
        <v>132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121</v>
      </c>
      <c r="D87" s="107">
        <v>121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21</v>
      </c>
      <c r="D89" s="107">
        <v>21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278</v>
      </c>
      <c r="D96" s="103">
        <f>D85+D80+D75+D71+D95</f>
        <v>278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278</v>
      </c>
      <c r="D97" s="103">
        <f>D96+D68+D66</f>
        <v>278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874</v>
      </c>
      <c r="B109" s="616"/>
      <c r="C109" s="605" t="s">
        <v>859</v>
      </c>
      <c r="D109" s="606"/>
      <c r="E109" s="606"/>
      <c r="F109" s="60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872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4" sqref="D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01.01.2016- 31.12.2016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2"/>
      <c r="C30" s="622"/>
      <c r="D30" s="457" t="s">
        <v>815</v>
      </c>
      <c r="E30" s="621" t="s">
        <v>860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0">
      <selection activeCell="G140" sqref="G14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01.01.2016- 31.12.2016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>
        <f>C16-E16</f>
        <v>0</v>
      </c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5" t="s">
        <v>859</v>
      </c>
      <c r="D150" s="606"/>
      <c r="E150" s="606"/>
      <c r="F150" s="60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8" t="s">
        <v>866</v>
      </c>
      <c r="D152" s="628"/>
      <c r="E152" s="628"/>
      <c r="F152" s="62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2017-01-24T14:59:27Z</cp:lastPrinted>
  <dcterms:created xsi:type="dcterms:W3CDTF">2000-06-29T12:02:40Z</dcterms:created>
  <dcterms:modified xsi:type="dcterms:W3CDTF">2017-01-30T12:27:20Z</dcterms:modified>
  <cp:category/>
  <cp:version/>
  <cp:contentType/>
  <cp:contentStatus/>
</cp:coreProperties>
</file>